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OC &amp; Overview" sheetId="1" state="visible" r:id="rId3"/>
    <sheet name="Assumptions" sheetId="2" state="visible" r:id="rId4"/>
    <sheet name="Educational Model" sheetId="3" state="visible" r:id="rId5"/>
    <sheet name="Somatic Ledger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<sst xmlns="http://schemas.openxmlformats.org/spreadsheetml/2006/main" count="195" uniqueCount="173">
  <si>
    <t xml:space="preserve">National Socratic Infrastructure</t>
  </si>
  <si>
    <t xml:space="preserve">Socratic AI-Guided Education vs. Prussian Factory-Style Schooling</t>
  </si>
  <si>
    <t xml:space="preserve">Systemic, Fiscal, and Somatic Ledger Model</t>
  </si>
  <si>
    <t xml:space="preserve">Generated 2026-07-27 | v1.0</t>
  </si>
  <si>
    <t xml:space="preserve">TABLE OF CONTENTS</t>
  </si>
  <si>
    <t xml:space="preserve">Sheet Name</t>
  </si>
  <si>
    <t xml:space="preserve">Description</t>
  </si>
  <si>
    <t xml:space="preserve">Navigation</t>
  </si>
  <si>
    <t xml:space="preserve">TOC &amp; Overview</t>
  </si>
  <si>
    <t xml:space="preserve">Table of Contents, formatting legend, and model description.</t>
  </si>
  <si>
    <t xml:space="preserve">Current Sheet</t>
  </si>
  <si>
    <t xml:space="preserve">Assumptions</t>
  </si>
  <si>
    <t xml:space="preserve">Policy inputs: pupil count, compensations, overheads, tech costs, and health expenses.</t>
  </si>
  <si>
    <t xml:space="preserve">Go to Assumptions →</t>
  </si>
  <si>
    <t xml:space="preserve">Educational Model</t>
  </si>
  <si>
    <t xml:space="preserve">National scale comparison, Per-Pupil analysis, and Delta calculations.</t>
  </si>
  <si>
    <t xml:space="preserve">Go to Model →</t>
  </si>
  <si>
    <t xml:space="preserve">Somatic Ledger</t>
  </si>
  <si>
    <t xml:space="preserve">The physiological and neurological feedback metrics comparing Forcing vs. Allowing.</t>
  </si>
  <si>
    <t xml:space="preserve">Go to Somatic Ledger →</t>
  </si>
  <si>
    <t xml:space="preserve">COLOR CONVENTIONS &amp; LEGEND</t>
  </si>
  <si>
    <t xml:space="preserve">Cell Style</t>
  </si>
  <si>
    <t xml:space="preserve">Role / Meaning</t>
  </si>
  <si>
    <t xml:space="preserve">Input Cell</t>
  </si>
  <si>
    <t xml:space="preserve">Editable user assumption or model parameter. Change these to test policy scenarios.</t>
  </si>
  <si>
    <t xml:space="preserve">Computed Cell</t>
  </si>
  <si>
    <t xml:space="preserve">Formula-driven output. Locked cell automatically computed by the system.</t>
  </si>
  <si>
    <t xml:space="preserve">Subtotal / Total Row</t>
  </si>
  <si>
    <t xml:space="preserve">Aggregated sum or summary row representing category groups.</t>
  </si>
  <si>
    <t xml:space="preserve">Standard Cell</t>
  </si>
  <si>
    <t xml:space="preserve">General labels, text descriptions, and non-calculating static reference data.</t>
  </si>
  <si>
    <t xml:space="preserve">MODEL DESCRIPTION</t>
  </si>
  <si>
    <t xml:space="preserve">This workbook models a national transition from the Prussian factory school to a Socratic, AI-guided model at the same or lower total spend.</t>
  </si>
  <si>
    <t xml:space="preserve">Fiscal figures are modelling baselines drawn from NCES per-pupil and enrollment series, rounded for scenario work rather than fiscal-year accounting.</t>
  </si>
  <si>
    <t xml:space="preserve">Every blue input on the Assumptions sheet is live: change it and the Educational Model recomputes national totals, per-pupil deltas, and payback.</t>
  </si>
  <si>
    <t xml:space="preserve">The Somatic Ledger is not costed in dollars. It records the physiological fork — forcing versus allowing — that the fiscal sheet cannot see.</t>
  </si>
  <si>
    <t xml:space="preserve">Policy Inputs</t>
  </si>
  <si>
    <t xml:space="preserve">All blue cells are editable scenario parameters</t>
  </si>
  <si>
    <t xml:space="preserve">SCALE</t>
  </si>
  <si>
    <t xml:space="preserve">Parameter</t>
  </si>
  <si>
    <t xml:space="preserve">Value</t>
  </si>
  <si>
    <t xml:space="preserve">Unit</t>
  </si>
  <si>
    <t xml:space="preserve">Source / Note</t>
  </si>
  <si>
    <t xml:space="preserve">Public school pupils (national)</t>
  </si>
  <si>
    <t xml:space="preserve">students</t>
  </si>
  <si>
    <t xml:space="preserve">NCES Digest, public elementary and secondary enrollment, rounded.</t>
  </si>
  <si>
    <t xml:space="preserve">Baseline current expenditure per pupil</t>
  </si>
  <si>
    <t xml:space="preserve">$ / pupil / yr</t>
  </si>
  <si>
    <t xml:space="preserve">NCES current expenditure per pupil, rounded modelling baseline.</t>
  </si>
  <si>
    <t xml:space="preserve">PER-PUPIL COST LINES — FACTORY MODEL VS. SOCRATIC MODEL</t>
  </si>
  <si>
    <t xml:space="preserve">Cost Line</t>
  </si>
  <si>
    <t xml:space="preserve">Factory ($/pupil)</t>
  </si>
  <si>
    <t xml:space="preserve">Socratic ($/pupil)</t>
  </si>
  <si>
    <t xml:space="preserve">Note</t>
  </si>
  <si>
    <t xml:space="preserve">Direct mentor / guide compensation</t>
  </si>
  <si>
    <t xml:space="preserve">The only line that rises, deliberately: higher pay, lower stress, funded by dismantling the layers above it.</t>
  </si>
  <si>
    <t xml:space="preserve">Socratic AI and technology infrastructure</t>
  </si>
  <si>
    <t xml:space="preserve">Flat. Basic digital compliance spend transitioned to active POMDP modelling of the learner's latent state.</t>
  </si>
  <si>
    <t xml:space="preserve">Administration, testing and compliance</t>
  </si>
  <si>
    <t xml:space="preserve">Standardized testing contracts and bureaucratic layers, replaced by continuous Socratic portfolio evaluation.</t>
  </si>
  <si>
    <t xml:space="preserve">Facilities and physical plant overhead</t>
  </si>
  <si>
    <t xml:space="preserve">Custodial storage and batch-processing plant give way to decentralized, flexible, local and outdoor hubs.</t>
  </si>
  <si>
    <t xml:space="preserve">Systemic burnout and turnover costs</t>
  </si>
  <si>
    <t xml:space="preserve">Constant recruitment and friction, against sustained retention and professional sovereignty.</t>
  </si>
  <si>
    <t xml:space="preserve">Youth and adult health / stress costs</t>
  </si>
  <si>
    <t xml:space="preserve">Anxiety and stress-induced clinical care; a therapeutic reduction in forced compliance.</t>
  </si>
  <si>
    <t xml:space="preserve">Total per pupil</t>
  </si>
  <si>
    <t xml:space="preserve">Priced factory lines total $16,650 against the $16,500 rounded NCES baseline above — a $150 difference carried by the digital-compliance line. Socratic total lands at $13,800.</t>
  </si>
  <si>
    <t xml:space="preserve">TRANSITION AND HEALTH INPUTS</t>
  </si>
  <si>
    <t xml:space="preserve">One-time transition cost per pupil</t>
  </si>
  <si>
    <t xml:space="preserve">$ / pupil</t>
  </si>
  <si>
    <t xml:space="preserve">Educator retraining, device baseline, portfolio infrastructure. Charged once.</t>
  </si>
  <si>
    <t xml:space="preserve">Jevons cap on Socratic AI / technology line</t>
  </si>
  <si>
    <t xml:space="preserve">Hard ceiling. Above this the fiscal saving evaporates into a data-centre bill.</t>
  </si>
  <si>
    <t xml:space="preserve">Stress-attributable health cost per pupil (factory)</t>
  </si>
  <si>
    <t xml:space="preserve">Anxiety and stress-induced clinical care under chronic evaluation.</t>
  </si>
  <si>
    <t xml:space="preserve">Stress-attributable health cost per pupil (socratic)</t>
  </si>
  <si>
    <t xml:space="preserve">Modelled residual under intrinsic-gap instruction.</t>
  </si>
  <si>
    <t xml:space="preserve">Educator attrition rate — factory</t>
  </si>
  <si>
    <t xml:space="preserve">per year</t>
  </si>
  <si>
    <t xml:space="preserve">Behavioural-policing attrition. Replacement cost is carried in overhead.</t>
  </si>
  <si>
    <t xml:space="preserve">Educator attrition rate — socratic</t>
  </si>
  <si>
    <t xml:space="preserve">Guiding rather than policing. Falsifier: if this does not move, the model fails.</t>
  </si>
  <si>
    <t xml:space="preserve">National Scale, Per-Pupil, and Delta</t>
  </si>
  <si>
    <t xml:space="preserve">All values computed from the Assumptions sheet</t>
  </si>
  <si>
    <t xml:space="preserve">PER-PUPIL ANALYSIS</t>
  </si>
  <si>
    <t xml:space="preserve">Factory</t>
  </si>
  <si>
    <t xml:space="preserve">Socratic</t>
  </si>
  <si>
    <t xml:space="preserve">Delta</t>
  </si>
  <si>
    <t xml:space="preserve">Delta %</t>
  </si>
  <si>
    <t xml:space="preserve">NATIONAL SCALE</t>
  </si>
  <si>
    <t xml:space="preserve">Measure</t>
  </si>
  <si>
    <t xml:space="preserve">Total annual expenditure</t>
  </si>
  <si>
    <t xml:space="preserve">Fifty million pupils at the per-pupil totals above.</t>
  </si>
  <si>
    <t xml:space="preserve">Direct compensation to educators</t>
  </si>
  <si>
    <t xml:space="preserve">The line the transition is designed to raise.</t>
  </si>
  <si>
    <t xml:space="preserve">The Standardized Testing Industrial Complex, at national scale.</t>
  </si>
  <si>
    <t xml:space="preserve">Facilities and physical plant</t>
  </si>
  <si>
    <t xml:space="preserve">Decentralized hubs against batch-processing plant.</t>
  </si>
  <si>
    <t xml:space="preserve">Socratic AI and technology</t>
  </si>
  <si>
    <t xml:space="preserve">Capped by the Jevons input. Uncapped, this line eats the saving.</t>
  </si>
  <si>
    <t xml:space="preserve">Burnout and turnover</t>
  </si>
  <si>
    <t xml:space="preserve">Recruitment, substitute cover, onboarding overhead.</t>
  </si>
  <si>
    <t xml:space="preserve">Youth and adult health / stress cost</t>
  </si>
  <si>
    <t xml:space="preserve">Carried inside this ledger rather than exported to the medical one.</t>
  </si>
  <si>
    <t xml:space="preserve">HEADLINE DELTAS</t>
  </si>
  <si>
    <t xml:space="preserve">Result</t>
  </si>
  <si>
    <t xml:space="preserve">Formula basis</t>
  </si>
  <si>
    <t xml:space="preserve">Per-pupil expenditure, factory</t>
  </si>
  <si>
    <t xml:space="preserve">Sum of factory cost lines.</t>
  </si>
  <si>
    <t xml:space="preserve">Per-pupil expenditure, socratic</t>
  </si>
  <si>
    <t xml:space="preserve">Sum of socratic cost lines.</t>
  </si>
  <si>
    <t xml:space="preserve">Per-pupil saving</t>
  </si>
  <si>
    <t xml:space="preserve">The reduction available without touching facilities, transport, or food.</t>
  </si>
  <si>
    <t xml:space="preserve">National annual saving</t>
  </si>
  <si>
    <t xml:space="preserve">Per-pupil saving × pupil count.</t>
  </si>
  <si>
    <t xml:space="preserve">Educator compensation increase</t>
  </si>
  <si>
    <t xml:space="preserve">Funded entirely by dismantled compliance spend.</t>
  </si>
  <si>
    <t xml:space="preserve">One-time national transition cost</t>
  </si>
  <si>
    <t xml:space="preserve">Retraining, devices, portfolio infrastructure.</t>
  </si>
  <si>
    <t xml:space="preserve">Payback period on transition</t>
  </si>
  <si>
    <t xml:space="preserve">Transition cost ÷ annual per-pupil saving.</t>
  </si>
  <si>
    <t xml:space="preserve">Health cost avoided, national</t>
  </si>
  <si>
    <t xml:space="preserve">Not booked to the education ledger. Real regardless.</t>
  </si>
  <si>
    <t xml:space="preserve">Guardrail: if the Socratic AI and technology line exceeds the Jevons cap on the Assumptions sheet, the national saving is no longer real — it has moved to a data-centre bill.</t>
  </si>
  <si>
    <t xml:space="preserve">Forcing vs. Allowing</t>
  </si>
  <si>
    <t xml:space="preserve">Physiological and neurological feedback metrics</t>
  </si>
  <si>
    <t xml:space="preserve">THE PHYSIOLOGICAL FORK</t>
  </si>
  <si>
    <t xml:space="preserve">Axis</t>
  </si>
  <si>
    <t xml:space="preserve">Forcing (Factory)</t>
  </si>
  <si>
    <t xml:space="preserve">Allowing (Socratic)</t>
  </si>
  <si>
    <t xml:space="preserve">What compounds</t>
  </si>
  <si>
    <t xml:space="preserve">Signal that initiates effort</t>
  </si>
  <si>
    <t xml:space="preserve">Extrinsic threat: the grade, the ranking, the exam date, the permanent record.</t>
  </si>
  <si>
    <t xml:space="preserve">Intrinsic gap: a question the learner cannot yet close, presented at the edge of current capacity.</t>
  </si>
  <si>
    <t xml:space="preserve">Whether effort is defensive or exploratory.</t>
  </si>
  <si>
    <t xml:space="preserve">Endocrine response</t>
  </si>
  <si>
    <t xml:space="preserve">Repeated cortisol and adrenaline activation, sustained across years of scheduled evaluation.</t>
  </si>
  <si>
    <t xml:space="preserve">Dopaminergic anticipation on approach to resolution; the reward is the closure, not the mark.</t>
  </si>
  <si>
    <t xml:space="preserve">Baseline arousal at rest.</t>
  </si>
  <si>
    <t xml:space="preserve">What the tissue does with it</t>
  </si>
  <si>
    <t xml:space="preserve">Allostatic load. Chronic activation is structurally costly and the costs accumulate rather than clear.</t>
  </si>
  <si>
    <t xml:space="preserve">Curiosity states raise hippocampal encoding; repeated firing drives activity-dependent myelination.</t>
  </si>
  <si>
    <t xml:space="preserve">Structural change in the circuit used.</t>
  </si>
  <si>
    <t xml:space="preserve">Effect on motivation itself</t>
  </si>
  <si>
    <t xml:space="preserve">Contingent tangible reward reliably erodes intrinsic motivation for the rewarded activity.</t>
  </si>
  <si>
    <t xml:space="preserve">The appetite is the fuel and is not spent by being used.</t>
  </si>
  <si>
    <t xml:space="preserve">The whole economic difference.</t>
  </si>
  <si>
    <t xml:space="preserve">Adult cost</t>
  </si>
  <si>
    <t xml:space="preserve">Attrition through behavioural policing: holding a schedule against thirty nervous systems that did not choose it.</t>
  </si>
  <si>
    <t xml:space="preserve">Guiding: asking the next question of a learner already leaning in.</t>
  </si>
  <si>
    <t xml:space="preserve">Who stays in the profession.</t>
  </si>
  <si>
    <t xml:space="preserve">What compounds over twelve years</t>
  </si>
  <si>
    <t xml:space="preserve">Avoidance. The most durable learned skill is the management of evaluation.</t>
  </si>
  <si>
    <t xml:space="preserve">Capacity. The most durable learned skill is the derivation, which transfers to material never taught.</t>
  </si>
  <si>
    <t xml:space="preserve">The graduate the system actually produces.</t>
  </si>
  <si>
    <t xml:space="preserve">MEASURABLE INDICATORS — PILOT FALSIFIERS</t>
  </si>
  <si>
    <t xml:space="preserve">Indicator</t>
  </si>
  <si>
    <t xml:space="preserve">Factory baseline</t>
  </si>
  <si>
    <t xml:space="preserve">Socratic target</t>
  </si>
  <si>
    <t xml:space="preserve">Fails if</t>
  </si>
  <si>
    <t xml:space="preserve">Diurnal cortisol slope (school days)</t>
  </si>
  <si>
    <t xml:space="preserve">No flattening relative to baseline after two terms.</t>
  </si>
  <si>
    <t xml:space="preserve">Self-reported evaluation anxiety index</t>
  </si>
  <si>
    <t xml:space="preserve">Anxiety merely relocates to the AI tutor.</t>
  </si>
  <si>
    <t xml:space="preserve">Transfer score — unseen problem class</t>
  </si>
  <si>
    <t xml:space="preserve">Transfer does not exceed the factory cohort.</t>
  </si>
  <si>
    <t xml:space="preserve">Educator annual attrition</t>
  </si>
  <si>
    <t xml:space="preserve">Attrition holds flat or rises.</t>
  </si>
  <si>
    <t xml:space="preserve">Stress-attributable health cost per pupil</t>
  </si>
  <si>
    <t xml:space="preserve">No measurable reduction in adolescent stress-linked utilization.</t>
  </si>
  <si>
    <t xml:space="preserve">Composite improvement (target ÷ baseline, health and attrition lines)</t>
  </si>
  <si>
    <t xml:space="preserve">Below 1.00 means cost fell. Above 1.00 falsifies the somatic claim.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</si>
</sst>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"/>
    <numFmt numFmtId="166" formatCode="\$#,##0;&quot;($&quot;#,##0\);\-"/>
    <numFmt numFmtId="167" formatCode="0.0%;\(0.0%\);\-"/>
    <numFmt numFmtId="168" formatCode="\$#,##0,,\B;&quot;($&quot;#,##0,,&quot;B)&quot;;\-"/>
    <numFmt numFmtId="169" formatCode="0.00&quot; yrs&quot;"/>
    <numFmt numFmtId="170" formatCode="#,##0.0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i val="true"/>
      <sz val="11"/>
      <color rgb="FF000000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808080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u val="single"/>
      <sz val="10"/>
      <color rgb="FF00800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E4E8F"/>
        <bgColor rgb="FF1F3864"/>
      </patternFill>
    </fill>
    <fill>
      <patternFill patternType="solid">
        <fgColor rgb="FFDCE6F1"/>
        <bgColor rgb="FFE2EFDA"/>
      </patternFill>
    </fill>
    <fill>
      <patternFill patternType="solid">
        <fgColor rgb="FFE2EFDA"/>
        <bgColor rgb="FFDCE6F1"/>
      </patternFill>
    </fill>
    <fill>
      <patternFill patternType="solid">
        <fgColor rgb="FFD9D9D9"/>
        <bgColor rgb="FFDCE6F1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4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4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3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5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4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0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3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10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3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8" fontId="13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3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9" fontId="13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70" fontId="14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1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4E8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../../dev-server/public/downloads/national-socratic-infrastructure-ledger-v1.xlsx" TargetMode="External"/><Relationship Id="rId2" Type="http://schemas.openxmlformats.org/officeDocument/2006/relationships/hyperlink" Target="../../dev-server/public/downloads/national-socratic-infrastructure-ledger-v1.xlsx" TargetMode="External"/><Relationship Id="rId3" Type="http://schemas.openxmlformats.org/officeDocument/2006/relationships/hyperlink" Target="../../dev-server/public/downloads/national-socratic-infrastructure-ledger-v1.xlsx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59765625" defaultRowHeight="15" customHeight="tru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78"/>
    <col collapsed="false" customWidth="true" hidden="false" outlineLevel="0" max="3" min="3" style="0" width="26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4" customFormat="false" ht="15" hidden="false" customHeight="false" outlineLevel="0" collapsed="false">
      <c r="A4" s="4" t="s">
        <v>3</v>
      </c>
    </row>
    <row r="6" customFormat="false" ht="15" hidden="false" customHeight="false" outlineLevel="0" collapsed="false">
      <c r="A6" s="5" t="s">
        <v>4</v>
      </c>
    </row>
    <row r="7" customFormat="false" ht="15" hidden="false" customHeight="false" outlineLevel="0" collapsed="false">
      <c r="A7" s="6" t="s">
        <v>5</v>
      </c>
      <c r="B7" s="6" t="s">
        <v>6</v>
      </c>
      <c r="C7" s="6" t="s">
        <v>7</v>
      </c>
    </row>
    <row r="8" customFormat="false" ht="15" hidden="false" customHeight="false" outlineLevel="0" collapsed="false">
      <c r="A8" s="7" t="s">
        <v>8</v>
      </c>
      <c r="B8" s="8" t="s">
        <v>9</v>
      </c>
      <c r="C8" s="7" t="s">
        <v>10</v>
      </c>
    </row>
    <row r="9" customFormat="false" ht="15" hidden="false" customHeight="false" outlineLevel="0" collapsed="false">
      <c r="A9" s="7" t="s">
        <v>11</v>
      </c>
      <c r="B9" s="8" t="s">
        <v>12</v>
      </c>
      <c r="C9" s="9" t="s">
        <v>13</v>
      </c>
    </row>
    <row r="10" customFormat="false" ht="15" hidden="false" customHeight="false" outlineLevel="0" collapsed="false">
      <c r="A10" s="7" t="s">
        <v>14</v>
      </c>
      <c r="B10" s="8" t="s">
        <v>15</v>
      </c>
      <c r="C10" s="9" t="s">
        <v>16</v>
      </c>
    </row>
    <row r="11" customFormat="false" ht="15" hidden="false" customHeight="false" outlineLevel="0" collapsed="false">
      <c r="A11" s="7" t="s">
        <v>17</v>
      </c>
      <c r="B11" s="8" t="s">
        <v>18</v>
      </c>
      <c r="C11" s="9" t="s">
        <v>19</v>
      </c>
    </row>
    <row r="13" customFormat="false" ht="15" hidden="false" customHeight="false" outlineLevel="0" collapsed="false">
      <c r="A13" s="5" t="s">
        <v>20</v>
      </c>
    </row>
    <row r="14" customFormat="false" ht="15" hidden="false" customHeight="false" outlineLevel="0" collapsed="false">
      <c r="A14" s="6" t="s">
        <v>21</v>
      </c>
      <c r="B14" s="6" t="s">
        <v>22</v>
      </c>
      <c r="C14" s="6"/>
    </row>
    <row r="15" customFormat="false" ht="15" hidden="false" customHeight="false" outlineLevel="0" collapsed="false">
      <c r="A15" s="10" t="s">
        <v>23</v>
      </c>
      <c r="B15" s="8" t="s">
        <v>24</v>
      </c>
    </row>
    <row r="16" customFormat="false" ht="15" hidden="false" customHeight="false" outlineLevel="0" collapsed="false">
      <c r="A16" s="11" t="s">
        <v>25</v>
      </c>
      <c r="B16" s="8" t="s">
        <v>26</v>
      </c>
    </row>
    <row r="17" customFormat="false" ht="15" hidden="false" customHeight="false" outlineLevel="0" collapsed="false">
      <c r="A17" s="12" t="s">
        <v>27</v>
      </c>
      <c r="B17" s="8" t="s">
        <v>28</v>
      </c>
    </row>
    <row r="18" customFormat="false" ht="15" hidden="false" customHeight="false" outlineLevel="0" collapsed="false">
      <c r="A18" s="13" t="s">
        <v>29</v>
      </c>
      <c r="B18" s="8" t="s">
        <v>30</v>
      </c>
    </row>
    <row r="20" customFormat="false" ht="15" hidden="false" customHeight="false" outlineLevel="0" collapsed="false">
      <c r="A20" s="5" t="s">
        <v>31</v>
      </c>
    </row>
    <row r="21" customFormat="false" ht="27.75" hidden="false" customHeight="true" outlineLevel="0" collapsed="false">
      <c r="A21" s="8" t="s">
        <v>32</v>
      </c>
      <c r="B21" s="8"/>
      <c r="C21" s="8"/>
    </row>
    <row r="22" customFormat="false" ht="27.75" hidden="false" customHeight="true" outlineLevel="0" collapsed="false">
      <c r="A22" s="8" t="s">
        <v>33</v>
      </c>
      <c r="B22" s="8"/>
      <c r="C22" s="8"/>
    </row>
    <row r="23" customFormat="false" ht="27.75" hidden="false" customHeight="true" outlineLevel="0" collapsed="false">
      <c r="A23" s="8" t="s">
        <v>34</v>
      </c>
      <c r="B23" s="8"/>
      <c r="C23" s="8"/>
    </row>
    <row r="24" customFormat="false" ht="27.75" hidden="false" customHeight="true" outlineLevel="0" collapsed="false">
      <c r="A24" s="8" t="s">
        <v>35</v>
      </c>
      <c r="B24" s="8"/>
      <c r="C24" s="8"/>
    </row>
  </sheetData>
  <mergeCells count="4">
    <mergeCell ref="A21:C21"/>
    <mergeCell ref="A22:C22"/>
    <mergeCell ref="A23:C23"/>
    <mergeCell ref="A24:C24"/>
  </mergeCells>
  <hyperlinks>
    <hyperlink ref="C9" r:id="rId1" location="'Assumptions'!A1" display="Go to Assumptions →"/>
    <hyperlink ref="C10" r:id="rId2" location="'Educational%20Model'!A1" display="Go to Model →"/>
    <hyperlink ref="C11" r:id="rId3" location="'Somatic%20Ledger'!A1" display="Go to Somatic Ledger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59765625" defaultRowHeight="15" customHeight="true" zeroHeight="false" outlineLevelRow="0" outlineLevelCol="0"/>
  <cols>
    <col collapsed="false" customWidth="true" hidden="false" outlineLevel="0" max="1" min="1" style="0" width="46"/>
    <col collapsed="false" customWidth="true" hidden="false" outlineLevel="0" max="3" min="2" style="0" width="18"/>
    <col collapsed="false" customWidth="true" hidden="false" outlineLevel="0" max="4" min="4" style="0" width="76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36</v>
      </c>
    </row>
    <row r="3" customFormat="false" ht="15" hidden="false" customHeight="false" outlineLevel="0" collapsed="false">
      <c r="A3" s="3" t="s">
        <v>37</v>
      </c>
    </row>
    <row r="4" customFormat="false" ht="15" hidden="false" customHeight="false" outlineLevel="0" collapsed="false">
      <c r="A4" s="4" t="s">
        <v>3</v>
      </c>
    </row>
    <row r="6" customFormat="false" ht="15" hidden="false" customHeight="false" outlineLevel="0" collapsed="false">
      <c r="A6" s="5" t="s">
        <v>38</v>
      </c>
    </row>
    <row r="7" customFormat="false" ht="15" hidden="false" customHeight="false" outlineLevel="0" collapsed="false">
      <c r="A7" s="6" t="s">
        <v>39</v>
      </c>
      <c r="B7" s="6" t="s">
        <v>40</v>
      </c>
      <c r="C7" s="6" t="s">
        <v>41</v>
      </c>
      <c r="D7" s="6" t="s">
        <v>42</v>
      </c>
    </row>
    <row r="8" customFormat="false" ht="15" hidden="false" customHeight="false" outlineLevel="0" collapsed="false">
      <c r="A8" s="7" t="s">
        <v>43</v>
      </c>
      <c r="B8" s="14" t="n">
        <v>50000000</v>
      </c>
      <c r="C8" s="7" t="s">
        <v>44</v>
      </c>
      <c r="D8" s="8" t="s">
        <v>45</v>
      </c>
    </row>
    <row r="9" customFormat="false" ht="15" hidden="false" customHeight="false" outlineLevel="0" collapsed="false">
      <c r="A9" s="7" t="s">
        <v>46</v>
      </c>
      <c r="B9" s="15" t="n">
        <v>16500</v>
      </c>
      <c r="C9" s="7" t="s">
        <v>47</v>
      </c>
      <c r="D9" s="8" t="s">
        <v>48</v>
      </c>
    </row>
    <row r="11" customFormat="false" ht="15" hidden="false" customHeight="false" outlineLevel="0" collapsed="false">
      <c r="A11" s="5" t="s">
        <v>49</v>
      </c>
    </row>
    <row r="12" customFormat="false" ht="15" hidden="false" customHeight="false" outlineLevel="0" collapsed="false">
      <c r="A12" s="6" t="s">
        <v>50</v>
      </c>
      <c r="B12" s="6" t="s">
        <v>51</v>
      </c>
      <c r="C12" s="6" t="s">
        <v>52</v>
      </c>
      <c r="D12" s="6" t="s">
        <v>53</v>
      </c>
    </row>
    <row r="13" customFormat="false" ht="15" hidden="false" customHeight="false" outlineLevel="0" collapsed="false">
      <c r="A13" s="8" t="s">
        <v>54</v>
      </c>
      <c r="B13" s="15" t="n">
        <v>9000</v>
      </c>
      <c r="C13" s="15" t="n">
        <v>11000</v>
      </c>
      <c r="D13" s="8" t="s">
        <v>55</v>
      </c>
    </row>
    <row r="14" customFormat="false" ht="15" hidden="false" customHeight="false" outlineLevel="0" collapsed="false">
      <c r="A14" s="8" t="s">
        <v>56</v>
      </c>
      <c r="B14" s="15" t="n">
        <v>150</v>
      </c>
      <c r="C14" s="15" t="n">
        <v>150</v>
      </c>
      <c r="D14" s="8" t="s">
        <v>57</v>
      </c>
    </row>
    <row r="15" customFormat="false" ht="23.85" hidden="false" customHeight="false" outlineLevel="0" collapsed="false">
      <c r="A15" s="8" t="s">
        <v>58</v>
      </c>
      <c r="B15" s="15" t="n">
        <v>3500</v>
      </c>
      <c r="C15" s="15" t="n">
        <v>1000</v>
      </c>
      <c r="D15" s="8" t="s">
        <v>59</v>
      </c>
    </row>
    <row r="16" customFormat="false" ht="15" hidden="false" customHeight="false" outlineLevel="0" collapsed="false">
      <c r="A16" s="8" t="s">
        <v>60</v>
      </c>
      <c r="B16" s="15" t="n">
        <v>2500</v>
      </c>
      <c r="C16" s="15" t="n">
        <v>1500</v>
      </c>
      <c r="D16" s="8" t="s">
        <v>61</v>
      </c>
    </row>
    <row r="17" customFormat="false" ht="15" hidden="false" customHeight="false" outlineLevel="0" collapsed="false">
      <c r="A17" s="8" t="s">
        <v>62</v>
      </c>
      <c r="B17" s="15" t="n">
        <v>500</v>
      </c>
      <c r="C17" s="15" t="n">
        <v>50</v>
      </c>
      <c r="D17" s="8" t="s">
        <v>63</v>
      </c>
    </row>
    <row r="18" customFormat="false" ht="15" hidden="false" customHeight="false" outlineLevel="0" collapsed="false">
      <c r="A18" s="8" t="s">
        <v>64</v>
      </c>
      <c r="B18" s="15" t="n">
        <v>1000</v>
      </c>
      <c r="C18" s="15" t="n">
        <v>100</v>
      </c>
      <c r="D18" s="8" t="s">
        <v>65</v>
      </c>
    </row>
    <row r="19" customFormat="false" ht="23.85" hidden="false" customHeight="false" outlineLevel="0" collapsed="false">
      <c r="A19" s="12" t="s">
        <v>66</v>
      </c>
      <c r="B19" s="16" t="n">
        <f aca="false">SUM(B13:B18)</f>
        <v>16650</v>
      </c>
      <c r="C19" s="16" t="n">
        <f aca="false">SUM(C13:C18)</f>
        <v>13800</v>
      </c>
      <c r="D19" s="17" t="s">
        <v>67</v>
      </c>
    </row>
    <row r="21" customFormat="false" ht="15" hidden="false" customHeight="false" outlineLevel="0" collapsed="false">
      <c r="A21" s="5" t="s">
        <v>68</v>
      </c>
    </row>
    <row r="22" customFormat="false" ht="15" hidden="false" customHeight="false" outlineLevel="0" collapsed="false">
      <c r="A22" s="6" t="s">
        <v>39</v>
      </c>
      <c r="B22" s="6" t="s">
        <v>40</v>
      </c>
      <c r="C22" s="6" t="s">
        <v>41</v>
      </c>
      <c r="D22" s="6" t="s">
        <v>42</v>
      </c>
    </row>
    <row r="23" customFormat="false" ht="15" hidden="false" customHeight="false" outlineLevel="0" collapsed="false">
      <c r="A23" s="8" t="s">
        <v>69</v>
      </c>
      <c r="B23" s="15" t="n">
        <v>900</v>
      </c>
      <c r="C23" s="7" t="s">
        <v>70</v>
      </c>
      <c r="D23" s="8" t="s">
        <v>71</v>
      </c>
    </row>
    <row r="24" customFormat="false" ht="15" hidden="false" customHeight="false" outlineLevel="0" collapsed="false">
      <c r="A24" s="8" t="s">
        <v>72</v>
      </c>
      <c r="B24" s="15" t="n">
        <v>150</v>
      </c>
      <c r="C24" s="7" t="s">
        <v>47</v>
      </c>
      <c r="D24" s="8" t="s">
        <v>73</v>
      </c>
    </row>
    <row r="25" customFormat="false" ht="15" hidden="false" customHeight="false" outlineLevel="0" collapsed="false">
      <c r="A25" s="8" t="s">
        <v>74</v>
      </c>
      <c r="B25" s="15" t="n">
        <v>1000</v>
      </c>
      <c r="C25" s="7" t="s">
        <v>47</v>
      </c>
      <c r="D25" s="8" t="s">
        <v>75</v>
      </c>
    </row>
    <row r="26" customFormat="false" ht="15" hidden="false" customHeight="false" outlineLevel="0" collapsed="false">
      <c r="A26" s="8" t="s">
        <v>76</v>
      </c>
      <c r="B26" s="15" t="n">
        <v>100</v>
      </c>
      <c r="C26" s="7" t="s">
        <v>47</v>
      </c>
      <c r="D26" s="8" t="s">
        <v>77</v>
      </c>
    </row>
    <row r="27" customFormat="false" ht="15" hidden="false" customHeight="false" outlineLevel="0" collapsed="false">
      <c r="A27" s="8" t="s">
        <v>78</v>
      </c>
      <c r="B27" s="18" t="n">
        <v>0.08</v>
      </c>
      <c r="C27" s="7" t="s">
        <v>79</v>
      </c>
      <c r="D27" s="8" t="s">
        <v>80</v>
      </c>
    </row>
    <row r="28" customFormat="false" ht="15" hidden="false" customHeight="false" outlineLevel="0" collapsed="false">
      <c r="A28" s="8" t="s">
        <v>81</v>
      </c>
      <c r="B28" s="18" t="n">
        <v>0.045</v>
      </c>
      <c r="C28" s="7" t="s">
        <v>79</v>
      </c>
      <c r="D28" s="8" t="s">
        <v>82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59765625" defaultRowHeight="15" customHeight="true" zeroHeight="false" outlineLevelRow="0" outlineLevelCol="0"/>
  <cols>
    <col collapsed="false" customWidth="true" hidden="false" outlineLevel="0" max="1" min="1" style="0" width="46"/>
    <col collapsed="false" customWidth="true" hidden="false" outlineLevel="0" max="4" min="2" style="0" width="16"/>
    <col collapsed="false" customWidth="true" hidden="false" outlineLevel="0" max="5" min="5" style="0" width="12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83</v>
      </c>
    </row>
    <row r="3" customFormat="false" ht="15" hidden="false" customHeight="false" outlineLevel="0" collapsed="false">
      <c r="A3" s="3" t="s">
        <v>84</v>
      </c>
    </row>
    <row r="4" customFormat="false" ht="15" hidden="false" customHeight="false" outlineLevel="0" collapsed="false">
      <c r="A4" s="4" t="s">
        <v>3</v>
      </c>
    </row>
    <row r="6" customFormat="false" ht="15" hidden="false" customHeight="false" outlineLevel="0" collapsed="false">
      <c r="A6" s="5" t="s">
        <v>85</v>
      </c>
    </row>
    <row r="7" customFormat="false" ht="15" hidden="false" customHeight="false" outlineLevel="0" collapsed="false">
      <c r="A7" s="6" t="s">
        <v>50</v>
      </c>
      <c r="B7" s="6" t="s">
        <v>86</v>
      </c>
      <c r="C7" s="6" t="s">
        <v>87</v>
      </c>
      <c r="D7" s="6" t="s">
        <v>88</v>
      </c>
      <c r="E7" s="6" t="s">
        <v>89</v>
      </c>
    </row>
    <row r="8" customFormat="false" ht="15" hidden="false" customHeight="false" outlineLevel="0" collapsed="false">
      <c r="A8" s="8" t="str">
        <f aca="false">Assumptions!A13</f>
        <v>Direct mentor / guide compensation</v>
      </c>
      <c r="B8" s="19" t="n">
        <f aca="false">Assumptions!B13</f>
        <v>9000</v>
      </c>
      <c r="C8" s="19" t="n">
        <f aca="false">Assumptions!C13</f>
        <v>11000</v>
      </c>
      <c r="D8" s="19" t="n">
        <f aca="false">C8-B8</f>
        <v>2000</v>
      </c>
      <c r="E8" s="20" t="n">
        <f aca="false">IF(B8=0,0,(C8-B8)/B8)</f>
        <v>0.222222222222222</v>
      </c>
    </row>
    <row r="9" customFormat="false" ht="15" hidden="false" customHeight="false" outlineLevel="0" collapsed="false">
      <c r="A9" s="8" t="str">
        <f aca="false">Assumptions!A14</f>
        <v>Socratic AI and technology infrastructure</v>
      </c>
      <c r="B9" s="19" t="n">
        <f aca="false">Assumptions!B14</f>
        <v>150</v>
      </c>
      <c r="C9" s="19" t="n">
        <f aca="false">Assumptions!C14</f>
        <v>150</v>
      </c>
      <c r="D9" s="19" t="n">
        <f aca="false">C9-B9</f>
        <v>0</v>
      </c>
      <c r="E9" s="20" t="n">
        <f aca="false">IF(B9=0,0,(C9-B9)/B9)</f>
        <v>0</v>
      </c>
    </row>
    <row r="10" customFormat="false" ht="15" hidden="false" customHeight="false" outlineLevel="0" collapsed="false">
      <c r="A10" s="8" t="str">
        <f aca="false">Assumptions!A15</f>
        <v>Administration, testing and compliance</v>
      </c>
      <c r="B10" s="19" t="n">
        <f aca="false">Assumptions!B15</f>
        <v>3500</v>
      </c>
      <c r="C10" s="19" t="n">
        <f aca="false">Assumptions!C15</f>
        <v>1000</v>
      </c>
      <c r="D10" s="19" t="n">
        <f aca="false">C10-B10</f>
        <v>-2500</v>
      </c>
      <c r="E10" s="20" t="n">
        <f aca="false">IF(B10=0,0,(C10-B10)/B10)</f>
        <v>-0.714285714285714</v>
      </c>
    </row>
    <row r="11" customFormat="false" ht="15" hidden="false" customHeight="false" outlineLevel="0" collapsed="false">
      <c r="A11" s="8" t="str">
        <f aca="false">Assumptions!A16</f>
        <v>Facilities and physical plant overhead</v>
      </c>
      <c r="B11" s="19" t="n">
        <f aca="false">Assumptions!B16</f>
        <v>2500</v>
      </c>
      <c r="C11" s="19" t="n">
        <f aca="false">Assumptions!C16</f>
        <v>1500</v>
      </c>
      <c r="D11" s="19" t="n">
        <f aca="false">C11-B11</f>
        <v>-1000</v>
      </c>
      <c r="E11" s="20" t="n">
        <f aca="false">IF(B11=0,0,(C11-B11)/B11)</f>
        <v>-0.4</v>
      </c>
    </row>
    <row r="12" customFormat="false" ht="15" hidden="false" customHeight="false" outlineLevel="0" collapsed="false">
      <c r="A12" s="8" t="str">
        <f aca="false">Assumptions!A17</f>
        <v>Systemic burnout and turnover costs</v>
      </c>
      <c r="B12" s="19" t="n">
        <f aca="false">Assumptions!B17</f>
        <v>500</v>
      </c>
      <c r="C12" s="19" t="n">
        <f aca="false">Assumptions!C17</f>
        <v>50</v>
      </c>
      <c r="D12" s="19" t="n">
        <f aca="false">C12-B12</f>
        <v>-450</v>
      </c>
      <c r="E12" s="20" t="n">
        <f aca="false">IF(B12=0,0,(C12-B12)/B12)</f>
        <v>-0.9</v>
      </c>
    </row>
    <row r="13" customFormat="false" ht="15" hidden="false" customHeight="false" outlineLevel="0" collapsed="false">
      <c r="A13" s="8" t="str">
        <f aca="false">Assumptions!A18</f>
        <v>Youth and adult health / stress costs</v>
      </c>
      <c r="B13" s="19" t="n">
        <f aca="false">Assumptions!B18</f>
        <v>1000</v>
      </c>
      <c r="C13" s="19" t="n">
        <f aca="false">Assumptions!C18</f>
        <v>100</v>
      </c>
      <c r="D13" s="19" t="n">
        <f aca="false">C13-B13</f>
        <v>-900</v>
      </c>
      <c r="E13" s="20" t="n">
        <f aca="false">IF(B13=0,0,(C13-B13)/B13)</f>
        <v>-0.9</v>
      </c>
    </row>
    <row r="14" customFormat="false" ht="15" hidden="false" customHeight="false" outlineLevel="0" collapsed="false">
      <c r="A14" s="12" t="s">
        <v>66</v>
      </c>
      <c r="B14" s="16" t="n">
        <f aca="false">SUM(B8:B13)</f>
        <v>16650</v>
      </c>
      <c r="C14" s="16" t="n">
        <f aca="false">SUM(C8:C13)</f>
        <v>13800</v>
      </c>
      <c r="D14" s="16" t="n">
        <f aca="false">C14-B14</f>
        <v>-2850</v>
      </c>
      <c r="E14" s="21" t="n">
        <f aca="false">IF(B14=0,0,(C14-B14)/B14)</f>
        <v>-0.171171171171171</v>
      </c>
    </row>
    <row r="16" customFormat="false" ht="15" hidden="false" customHeight="false" outlineLevel="0" collapsed="false">
      <c r="A16" s="5" t="s">
        <v>90</v>
      </c>
    </row>
    <row r="17" customFormat="false" ht="15" hidden="false" customHeight="false" outlineLevel="0" collapsed="false">
      <c r="A17" s="6" t="s">
        <v>91</v>
      </c>
      <c r="B17" s="6" t="s">
        <v>86</v>
      </c>
      <c r="C17" s="6" t="s">
        <v>87</v>
      </c>
      <c r="D17" s="6" t="s">
        <v>88</v>
      </c>
      <c r="E17" s="6" t="s">
        <v>53</v>
      </c>
    </row>
    <row r="18" customFormat="false" ht="46.25" hidden="false" customHeight="false" outlineLevel="0" collapsed="false">
      <c r="A18" s="8" t="s">
        <v>92</v>
      </c>
      <c r="B18" s="22" t="n">
        <f aca="false">B14*Assumptions!$B$8</f>
        <v>832500000000</v>
      </c>
      <c r="C18" s="22" t="n">
        <f aca="false">C14*Assumptions!$B$8</f>
        <v>690000000000</v>
      </c>
      <c r="D18" s="22" t="n">
        <f aca="false">C18-B18</f>
        <v>-142500000000</v>
      </c>
      <c r="E18" s="8" t="s">
        <v>93</v>
      </c>
    </row>
    <row r="19" customFormat="false" ht="46.25" hidden="false" customHeight="false" outlineLevel="0" collapsed="false">
      <c r="A19" s="8" t="s">
        <v>94</v>
      </c>
      <c r="B19" s="22" t="n">
        <f aca="false">Assumptions!B13*Assumptions!$B$8</f>
        <v>450000000000</v>
      </c>
      <c r="C19" s="22" t="n">
        <f aca="false">Assumptions!C13*Assumptions!$B$8</f>
        <v>550000000000</v>
      </c>
      <c r="D19" s="22" t="n">
        <f aca="false">C19-B19</f>
        <v>100000000000</v>
      </c>
      <c r="E19" s="8" t="s">
        <v>95</v>
      </c>
    </row>
    <row r="20" customFormat="false" ht="68.65" hidden="false" customHeight="false" outlineLevel="0" collapsed="false">
      <c r="A20" s="8" t="s">
        <v>58</v>
      </c>
      <c r="B20" s="22" t="n">
        <f aca="false">Assumptions!B15*Assumptions!$B$8</f>
        <v>175000000000</v>
      </c>
      <c r="C20" s="22" t="n">
        <f aca="false">Assumptions!C15*Assumptions!$B$8</f>
        <v>50000000000</v>
      </c>
      <c r="D20" s="22" t="n">
        <f aca="false">C20-B20</f>
        <v>-125000000000</v>
      </c>
      <c r="E20" s="8" t="s">
        <v>96</v>
      </c>
    </row>
    <row r="21" customFormat="false" ht="57.45" hidden="false" customHeight="false" outlineLevel="0" collapsed="false">
      <c r="A21" s="8" t="s">
        <v>97</v>
      </c>
      <c r="B21" s="22" t="n">
        <f aca="false">Assumptions!B16*Assumptions!$B$8</f>
        <v>125000000000</v>
      </c>
      <c r="C21" s="22" t="n">
        <f aca="false">Assumptions!C16*Assumptions!$B$8</f>
        <v>75000000000</v>
      </c>
      <c r="D21" s="22" t="n">
        <f aca="false">C21-B21</f>
        <v>-50000000000</v>
      </c>
      <c r="E21" s="8" t="s">
        <v>98</v>
      </c>
    </row>
    <row r="22" customFormat="false" ht="57.45" hidden="false" customHeight="false" outlineLevel="0" collapsed="false">
      <c r="A22" s="8" t="s">
        <v>99</v>
      </c>
      <c r="B22" s="22" t="n">
        <f aca="false">Assumptions!B14*Assumptions!$B$8</f>
        <v>7500000000</v>
      </c>
      <c r="C22" s="22" t="n">
        <f aca="false">Assumptions!C14*Assumptions!$B$8</f>
        <v>7500000000</v>
      </c>
      <c r="D22" s="22" t="n">
        <f aca="false">C22-B22</f>
        <v>0</v>
      </c>
      <c r="E22" s="8" t="s">
        <v>100</v>
      </c>
    </row>
    <row r="23" customFormat="false" ht="57.45" hidden="false" customHeight="false" outlineLevel="0" collapsed="false">
      <c r="A23" s="8" t="s">
        <v>101</v>
      </c>
      <c r="B23" s="22" t="n">
        <f aca="false">Assumptions!B17*Assumptions!$B$8</f>
        <v>25000000000</v>
      </c>
      <c r="C23" s="22" t="n">
        <f aca="false">Assumptions!C17*Assumptions!$B$8</f>
        <v>2500000000</v>
      </c>
      <c r="D23" s="22" t="n">
        <f aca="false">C23-B23</f>
        <v>-22500000000</v>
      </c>
      <c r="E23" s="8" t="s">
        <v>102</v>
      </c>
    </row>
    <row r="24" customFormat="false" ht="57.45" hidden="false" customHeight="false" outlineLevel="0" collapsed="false">
      <c r="A24" s="8" t="s">
        <v>103</v>
      </c>
      <c r="B24" s="22" t="n">
        <f aca="false">Assumptions!B18*Assumptions!$B$8</f>
        <v>50000000000</v>
      </c>
      <c r="C24" s="22" t="n">
        <f aca="false">Assumptions!C18*Assumptions!$B$8</f>
        <v>5000000000</v>
      </c>
      <c r="D24" s="22" t="n">
        <f aca="false">C24-B24</f>
        <v>-45000000000</v>
      </c>
      <c r="E24" s="8" t="s">
        <v>104</v>
      </c>
    </row>
    <row r="26" customFormat="false" ht="15" hidden="false" customHeight="false" outlineLevel="0" collapsed="false">
      <c r="A26" s="5" t="s">
        <v>105</v>
      </c>
    </row>
    <row r="27" customFormat="false" ht="15" hidden="false" customHeight="false" outlineLevel="0" collapsed="false">
      <c r="A27" s="6" t="s">
        <v>106</v>
      </c>
      <c r="B27" s="6" t="s">
        <v>40</v>
      </c>
      <c r="C27" s="6" t="s">
        <v>107</v>
      </c>
      <c r="D27" s="6"/>
    </row>
    <row r="28" customFormat="false" ht="15" hidden="false" customHeight="true" outlineLevel="0" collapsed="false">
      <c r="A28" s="12" t="s">
        <v>108</v>
      </c>
      <c r="B28" s="23" t="n">
        <f aca="false">B14</f>
        <v>16650</v>
      </c>
      <c r="C28" s="8" t="s">
        <v>109</v>
      </c>
      <c r="D28" s="8"/>
      <c r="E28" s="8"/>
    </row>
    <row r="29" customFormat="false" ht="15" hidden="false" customHeight="true" outlineLevel="0" collapsed="false">
      <c r="A29" s="12" t="s">
        <v>110</v>
      </c>
      <c r="B29" s="23" t="n">
        <f aca="false">C14</f>
        <v>13800</v>
      </c>
      <c r="C29" s="8" t="s">
        <v>111</v>
      </c>
      <c r="D29" s="8"/>
      <c r="E29" s="8"/>
    </row>
    <row r="30" customFormat="false" ht="23.85" hidden="false" customHeight="true" outlineLevel="0" collapsed="false">
      <c r="A30" s="12" t="s">
        <v>112</v>
      </c>
      <c r="B30" s="23" t="n">
        <f aca="false">B14-C14</f>
        <v>2850</v>
      </c>
      <c r="C30" s="8" t="s">
        <v>113</v>
      </c>
      <c r="D30" s="8"/>
      <c r="E30" s="8"/>
    </row>
    <row r="31" customFormat="false" ht="15" hidden="false" customHeight="true" outlineLevel="0" collapsed="false">
      <c r="A31" s="12" t="s">
        <v>114</v>
      </c>
      <c r="B31" s="24" t="n">
        <f aca="false">(B14-C14)*Assumptions!$B$8</f>
        <v>142500000000</v>
      </c>
      <c r="C31" s="8" t="s">
        <v>115</v>
      </c>
      <c r="D31" s="8"/>
      <c r="E31" s="8"/>
    </row>
    <row r="32" customFormat="false" ht="15" hidden="false" customHeight="true" outlineLevel="0" collapsed="false">
      <c r="A32" s="12" t="s">
        <v>116</v>
      </c>
      <c r="B32" s="25" t="n">
        <f aca="false">(Assumptions!C13-Assumptions!B13)/Assumptions!B13</f>
        <v>0.222222222222222</v>
      </c>
      <c r="C32" s="8" t="s">
        <v>117</v>
      </c>
      <c r="D32" s="8"/>
      <c r="E32" s="8"/>
    </row>
    <row r="33" customFormat="false" ht="15" hidden="false" customHeight="true" outlineLevel="0" collapsed="false">
      <c r="A33" s="12" t="s">
        <v>118</v>
      </c>
      <c r="B33" s="24" t="n">
        <f aca="false">Assumptions!$B$23*Assumptions!$B$8</f>
        <v>45000000000</v>
      </c>
      <c r="C33" s="8" t="s">
        <v>119</v>
      </c>
      <c r="D33" s="8"/>
      <c r="E33" s="8"/>
    </row>
    <row r="34" customFormat="false" ht="15" hidden="false" customHeight="true" outlineLevel="0" collapsed="false">
      <c r="A34" s="12" t="s">
        <v>120</v>
      </c>
      <c r="B34" s="26" t="n">
        <f aca="false">IF((B14-C14)=0,0,Assumptions!$B$23/(B14-C14))</f>
        <v>0.315789473684211</v>
      </c>
      <c r="C34" s="8" t="s">
        <v>121</v>
      </c>
      <c r="D34" s="8"/>
      <c r="E34" s="8"/>
    </row>
    <row r="35" customFormat="false" ht="15" hidden="false" customHeight="true" outlineLevel="0" collapsed="false">
      <c r="A35" s="12" t="s">
        <v>122</v>
      </c>
      <c r="B35" s="24" t="n">
        <f aca="false">(Assumptions!$B$25-Assumptions!$B$26)*Assumptions!$B$8</f>
        <v>45000000000</v>
      </c>
      <c r="C35" s="8" t="s">
        <v>123</v>
      </c>
      <c r="D35" s="8"/>
      <c r="E35" s="8"/>
    </row>
    <row r="38" customFormat="false" ht="27.75" hidden="false" customHeight="true" outlineLevel="0" collapsed="false">
      <c r="A38" s="8" t="s">
        <v>124</v>
      </c>
      <c r="B38" s="8"/>
      <c r="C38" s="8"/>
      <c r="D38" s="8"/>
      <c r="E38" s="8"/>
    </row>
  </sheetData>
  <mergeCells count="9">
    <mergeCell ref="C28:E28"/>
    <mergeCell ref="C29:E29"/>
    <mergeCell ref="C30:E30"/>
    <mergeCell ref="C31:E31"/>
    <mergeCell ref="C32:E32"/>
    <mergeCell ref="C33:E33"/>
    <mergeCell ref="C34:E34"/>
    <mergeCell ref="C35:E35"/>
    <mergeCell ref="A38:E3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59765625" defaultRowHeight="15" customHeight="true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52"/>
    <col collapsed="false" customWidth="true" hidden="false" outlineLevel="0" max="4" min="4" style="0" width="4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125</v>
      </c>
    </row>
    <row r="3" customFormat="false" ht="15" hidden="false" customHeight="false" outlineLevel="0" collapsed="false">
      <c r="A3" s="3" t="s">
        <v>126</v>
      </c>
    </row>
    <row r="4" customFormat="false" ht="15" hidden="false" customHeight="false" outlineLevel="0" collapsed="false">
      <c r="A4" s="4" t="s">
        <v>3</v>
      </c>
    </row>
    <row r="6" customFormat="false" ht="15" hidden="false" customHeight="false" outlineLevel="0" collapsed="false">
      <c r="A6" s="5" t="s">
        <v>127</v>
      </c>
    </row>
    <row r="7" customFormat="false" ht="15" hidden="false" customHeight="false" outlineLevel="0" collapsed="false">
      <c r="A7" s="6" t="s">
        <v>128</v>
      </c>
      <c r="B7" s="6" t="s">
        <v>129</v>
      </c>
      <c r="C7" s="6" t="s">
        <v>130</v>
      </c>
      <c r="D7" s="6" t="s">
        <v>131</v>
      </c>
    </row>
    <row r="8" customFormat="false" ht="45.75" hidden="false" customHeight="true" outlineLevel="0" collapsed="false">
      <c r="A8" s="27" t="s">
        <v>132</v>
      </c>
      <c r="B8" s="8" t="s">
        <v>133</v>
      </c>
      <c r="C8" s="8" t="s">
        <v>134</v>
      </c>
      <c r="D8" s="8" t="s">
        <v>135</v>
      </c>
    </row>
    <row r="9" customFormat="false" ht="45.75" hidden="false" customHeight="true" outlineLevel="0" collapsed="false">
      <c r="A9" s="27" t="s">
        <v>136</v>
      </c>
      <c r="B9" s="8" t="s">
        <v>137</v>
      </c>
      <c r="C9" s="8" t="s">
        <v>138</v>
      </c>
      <c r="D9" s="8" t="s">
        <v>139</v>
      </c>
    </row>
    <row r="10" customFormat="false" ht="45.75" hidden="false" customHeight="true" outlineLevel="0" collapsed="false">
      <c r="A10" s="27" t="s">
        <v>140</v>
      </c>
      <c r="B10" s="8" t="s">
        <v>141</v>
      </c>
      <c r="C10" s="8" t="s">
        <v>142</v>
      </c>
      <c r="D10" s="8" t="s">
        <v>143</v>
      </c>
    </row>
    <row r="11" customFormat="false" ht="45.75" hidden="false" customHeight="true" outlineLevel="0" collapsed="false">
      <c r="A11" s="27" t="s">
        <v>144</v>
      </c>
      <c r="B11" s="8" t="s">
        <v>145</v>
      </c>
      <c r="C11" s="8" t="s">
        <v>146</v>
      </c>
      <c r="D11" s="8" t="s">
        <v>147</v>
      </c>
    </row>
    <row r="12" customFormat="false" ht="45.75" hidden="false" customHeight="true" outlineLevel="0" collapsed="false">
      <c r="A12" s="27" t="s">
        <v>148</v>
      </c>
      <c r="B12" s="8" t="s">
        <v>149</v>
      </c>
      <c r="C12" s="8" t="s">
        <v>150</v>
      </c>
      <c r="D12" s="8" t="s">
        <v>151</v>
      </c>
    </row>
    <row r="13" customFormat="false" ht="45.75" hidden="false" customHeight="true" outlineLevel="0" collapsed="false">
      <c r="A13" s="27" t="s">
        <v>152</v>
      </c>
      <c r="B13" s="8" t="s">
        <v>153</v>
      </c>
      <c r="C13" s="8" t="s">
        <v>154</v>
      </c>
      <c r="D13" s="8" t="s">
        <v>155</v>
      </c>
    </row>
    <row r="15" customFormat="false" ht="15" hidden="false" customHeight="false" outlineLevel="0" collapsed="false">
      <c r="A15" s="5" t="s">
        <v>156</v>
      </c>
    </row>
    <row r="16" customFormat="false" ht="15" hidden="false" customHeight="false" outlineLevel="0" collapsed="false">
      <c r="A16" s="6" t="s">
        <v>157</v>
      </c>
      <c r="B16" s="6" t="s">
        <v>158</v>
      </c>
      <c r="C16" s="6" t="s">
        <v>159</v>
      </c>
      <c r="D16" s="6" t="s">
        <v>160</v>
      </c>
    </row>
    <row r="17" customFormat="false" ht="15" hidden="false" customHeight="false" outlineLevel="0" collapsed="false">
      <c r="A17" s="8" t="s">
        <v>161</v>
      </c>
      <c r="B17" s="28" t="n">
        <v>1</v>
      </c>
      <c r="C17" s="28" t="n">
        <v>0.8</v>
      </c>
      <c r="D17" s="8" t="s">
        <v>162</v>
      </c>
    </row>
    <row r="18" customFormat="false" ht="15" hidden="false" customHeight="false" outlineLevel="0" collapsed="false">
      <c r="A18" s="8" t="s">
        <v>163</v>
      </c>
      <c r="B18" s="28" t="n">
        <v>1</v>
      </c>
      <c r="C18" s="28" t="n">
        <v>0.65</v>
      </c>
      <c r="D18" s="8" t="s">
        <v>164</v>
      </c>
    </row>
    <row r="19" customFormat="false" ht="15" hidden="false" customHeight="false" outlineLevel="0" collapsed="false">
      <c r="A19" s="8" t="s">
        <v>165</v>
      </c>
      <c r="B19" s="28" t="n">
        <v>1</v>
      </c>
      <c r="C19" s="28" t="n">
        <v>1.35</v>
      </c>
      <c r="D19" s="8" t="s">
        <v>166</v>
      </c>
    </row>
    <row r="20" customFormat="false" ht="15" hidden="false" customHeight="false" outlineLevel="0" collapsed="false">
      <c r="A20" s="8" t="s">
        <v>167</v>
      </c>
      <c r="B20" s="18" t="n">
        <v>0.08</v>
      </c>
      <c r="C20" s="18" t="n">
        <v>0.045</v>
      </c>
      <c r="D20" s="8" t="s">
        <v>168</v>
      </c>
    </row>
    <row r="21" customFormat="false" ht="23.85" hidden="false" customHeight="false" outlineLevel="0" collapsed="false">
      <c r="A21" s="8" t="s">
        <v>169</v>
      </c>
      <c r="B21" s="15" t="n">
        <v>1000</v>
      </c>
      <c r="C21" s="15" t="n">
        <v>100</v>
      </c>
      <c r="D21" s="8" t="s">
        <v>170</v>
      </c>
    </row>
    <row r="23" customFormat="false" ht="23.85" hidden="false" customHeight="true" outlineLevel="0" collapsed="false">
      <c r="A23" s="17" t="s">
        <v>171</v>
      </c>
      <c r="B23" s="17"/>
      <c r="C23" s="25" t="n">
        <f aca="false">AVERAGE(C20/B20,C21/B21)</f>
        <v>0.33125</v>
      </c>
      <c r="D23" s="8" t="s">
        <v>172</v>
      </c>
    </row>
  </sheetData>
  <mergeCells count="1">
    <mergeCell ref="A23:B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2026-07-27T19:33:33Z</dcterms:created>
  <dc:creator>openpyxl</dc:creator>
  <dc:description/>
  <dc:language>en-US</dc:language>
  <cp:lastModifiedBy/>
  <dcterms:modified xsi:type="dcterms:W3CDTF">2026-07-27T19:33:33Z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